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<sst xmlns="http://schemas.openxmlformats.org/spreadsheetml/2006/main" count="192" uniqueCount="92">
  <si>
    <t>PROGRAM FOR NPT &amp; NPTF THREADS Internal</t>
  </si>
  <si>
    <t>NOTE!!!   ONLY CHANGE THESE VARIABLES TO GET PROGRAM</t>
  </si>
  <si>
    <t xml:space="preserve">Thread description and tool #:                                                              </t>
  </si>
  <si>
    <t>Major</t>
  </si>
  <si>
    <t>Cutter</t>
  </si>
  <si>
    <t>Safe Clear</t>
  </si>
  <si>
    <t>Pitch</t>
  </si>
  <si>
    <t>LEAD</t>
  </si>
  <si>
    <t>Full Thd</t>
  </si>
  <si>
    <t>SFM</t>
  </si>
  <si>
    <t>Feed per</t>
  </si>
  <si>
    <t>RPM's</t>
  </si>
  <si>
    <t># of</t>
  </si>
  <si>
    <t xml:space="preserve">linear </t>
  </si>
  <si>
    <t>Actual</t>
  </si>
  <si>
    <t>X</t>
  </si>
  <si>
    <t>Start point at center of hole in X &amp; Y and top of part in Z</t>
  </si>
  <si>
    <t>Diameter</t>
  </si>
  <si>
    <t>Radius(SCR)</t>
  </si>
  <si>
    <t>(TPI)</t>
  </si>
  <si>
    <t>Depth(MAX)</t>
  </si>
  <si>
    <t>tooth</t>
  </si>
  <si>
    <t>flutes</t>
  </si>
  <si>
    <t>"/min</t>
  </si>
  <si>
    <t>feedrate</t>
  </si>
  <si>
    <t>M3</t>
  </si>
  <si>
    <t>S</t>
  </si>
  <si>
    <t xml:space="preserve"> </t>
  </si>
  <si>
    <t>G01</t>
  </si>
  <si>
    <t>G91</t>
  </si>
  <si>
    <t>Z-</t>
  </si>
  <si>
    <t>F</t>
  </si>
  <si>
    <t>G41</t>
  </si>
  <si>
    <t>Y</t>
  </si>
  <si>
    <t>D</t>
  </si>
  <si>
    <t>(offset#)</t>
  </si>
  <si>
    <t>G03</t>
  </si>
  <si>
    <t>X-</t>
  </si>
  <si>
    <t>Z</t>
  </si>
  <si>
    <t>i-</t>
  </si>
  <si>
    <t>j</t>
  </si>
  <si>
    <t>i</t>
  </si>
  <si>
    <t>j-</t>
  </si>
  <si>
    <t>Y-</t>
  </si>
  <si>
    <t>G40</t>
  </si>
  <si>
    <t>Cycle</t>
  </si>
  <si>
    <t>Time:</t>
  </si>
  <si>
    <t>seconds</t>
  </si>
  <si>
    <t>Threadmill Pitches</t>
  </si>
  <si>
    <t>G00</t>
  </si>
  <si>
    <t>Sizes</t>
  </si>
  <si>
    <t>TPI</t>
  </si>
  <si>
    <t>Lead</t>
  </si>
  <si>
    <t>1/16 &amp; 1/8 NPT</t>
  </si>
  <si>
    <t>G90</t>
  </si>
  <si>
    <t>1/4 &amp; 3/8 NPT</t>
  </si>
  <si>
    <t>1/2 &amp; 3/4 NPT</t>
  </si>
  <si>
    <t>1" - 2" NPT</t>
  </si>
  <si>
    <t>2.5-8" NPT</t>
  </si>
  <si>
    <t>Note: (offset #) is for the cutter comp.  If you are using tool 18, put in D18</t>
  </si>
  <si>
    <t>R2 12/2/03</t>
  </si>
  <si>
    <t xml:space="preserve">   NOTES:</t>
  </si>
  <si>
    <t>Diameters for threads with a depth equal to L1+L3</t>
  </si>
  <si>
    <t xml:space="preserve">   -The Major Diameter is the part diameter listed to the left</t>
  </si>
  <si>
    <t>Depth</t>
  </si>
  <si>
    <t xml:space="preserve">   -The cutter diameter is the tool diameter listed to the left</t>
  </si>
  <si>
    <t>Thrd.</t>
  </si>
  <si>
    <t>Dia</t>
  </si>
  <si>
    <t>(L1+L3)</t>
  </si>
  <si>
    <t xml:space="preserve">   -The pitch is the number of threads per inch (see chart above)</t>
  </si>
  <si>
    <t>1/16</t>
  </si>
  <si>
    <t xml:space="preserve">  - The full thread depth is the depth listed to the left and is equal to L1 + L3 in the NPT specs </t>
  </si>
  <si>
    <t>1/8</t>
  </si>
  <si>
    <t>1/4</t>
  </si>
  <si>
    <t xml:space="preserve">   -SFM is the surface feet per minute to run the machine spindle.  The program will</t>
  </si>
  <si>
    <t>3/8</t>
  </si>
  <si>
    <t xml:space="preserve">   use the cutter diameter and this number to calculate the required RPM's.  The</t>
  </si>
  <si>
    <t>1/2</t>
  </si>
  <si>
    <t xml:space="preserve">   values for SFM for different materials are in the Feeds and Speeds chart</t>
  </si>
  <si>
    <t>3/4</t>
  </si>
  <si>
    <t>1"</t>
  </si>
  <si>
    <t xml:space="preserve">   -Feed per tooth is the chipload per tooth required for that specific material.  The </t>
  </si>
  <si>
    <t>1-1/4</t>
  </si>
  <si>
    <t>1.650</t>
  </si>
  <si>
    <t xml:space="preserve">   values for specific cutter diameters are listed in the Feeds and Speeds chart.</t>
  </si>
  <si>
    <t>1-1/2</t>
  </si>
  <si>
    <t xml:space="preserve">   For pipe threads, multiply the chipload per tooth by .7</t>
  </si>
  <si>
    <t>2"</t>
  </si>
  <si>
    <t xml:space="preserve">   -The number of flutes can be found on the product offering/price list.  The program</t>
  </si>
  <si>
    <t xml:space="preserve">   will use this, the RPM's and "/tooth to calculate the required inches per minute to</t>
  </si>
  <si>
    <t xml:space="preserve">   cut the thread.</t>
  </si>
  <si>
    <r>
      <t xml:space="preserve">   on the website or in the brochure.  </t>
    </r>
    <r>
      <rPr>
        <b/>
        <sz val="8"/>
        <rFont val="Arial"/>
        <family val="2"/>
      </rPr>
      <t>For pipe threads multiply the speed by .7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</si>
</sst>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165" fontId="3" fillId="33" borderId="0" xfId="0" applyNumberFormat="1" applyFont="1" applyFill="1" applyAlignment="1">
      <alignment horizontal="center"/>
    </xf>
    <xf numFmtId="166" fontId="4" fillId="33" borderId="0" xfId="0" applyNumberFormat="1" applyFont="1" applyFill="1" applyAlignment="1">
      <alignment horizontal="center"/>
    </xf>
    <xf numFmtId="167" fontId="4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3" fillId="0" borderId="0" xfId="0" applyNumberFormat="1" applyFont="1" applyAlignment="1" quotePrefix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8515625" style="3" customWidth="1"/>
    <col min="2" max="2" width="14.00390625" style="3" customWidth="1"/>
    <col min="3" max="3" width="13.28125" style="3" customWidth="1"/>
    <col min="4" max="4" width="9.140625" style="3" customWidth="1"/>
    <col min="5" max="5" width="7.57421875" style="3" bestFit="1" customWidth="1"/>
    <col min="6" max="6" width="9.140625" style="3" customWidth="1"/>
    <col min="7" max="7" width="7.28125" style="3" customWidth="1"/>
    <col min="8" max="16384" width="9.140625" style="3" customWidth="1"/>
  </cols>
  <sheetData>
    <row r="1" spans="1:10" ht="11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3" ht="11.25">
      <c r="A2" s="4" t="s">
        <v>3</v>
      </c>
      <c r="B2" s="4" t="s">
        <v>4</v>
      </c>
      <c r="C2" s="3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3" t="s">
        <v>11</v>
      </c>
      <c r="J2" s="4" t="s">
        <v>12</v>
      </c>
      <c r="K2" s="3" t="s">
        <v>13</v>
      </c>
      <c r="L2" s="3" t="s">
        <v>14</v>
      </c>
      <c r="M2" s="5" t="s">
        <v>15</v>
      </c>
    </row>
    <row r="3" spans="1:12" ht="11.25">
      <c r="A3" s="5" t="s">
        <v>17</v>
      </c>
      <c r="B3" s="5" t="s">
        <v>17</v>
      </c>
      <c r="C3" s="6" t="s">
        <v>18</v>
      </c>
      <c r="D3" s="5" t="s">
        <v>19</v>
      </c>
      <c r="E3" s="6"/>
      <c r="F3" s="5" t="s">
        <v>20</v>
      </c>
      <c r="G3" s="6"/>
      <c r="H3" s="5" t="s">
        <v>21</v>
      </c>
      <c r="I3" s="6"/>
      <c r="J3" s="5" t="s">
        <v>22</v>
      </c>
      <c r="K3" s="6" t="s">
        <v>23</v>
      </c>
      <c r="L3" s="6" t="s">
        <v>24</v>
      </c>
    </row>
    <row r="4" spans="1:13" ht="11.25">
      <c r="A4" s="7">
        <v>0.533</v>
      </c>
      <c r="B4" s="7">
        <v>0.292</v>
      </c>
      <c r="C4" s="2">
        <f>(((A4/2)-(B4/2))*0.707107)</f>
        <v>0.08520639350000002</v>
      </c>
      <c r="D4" s="8">
        <v>18</v>
      </c>
      <c r="E4" s="9">
        <f>1/D4</f>
        <v>0.05555555555555555</v>
      </c>
      <c r="F4" s="10">
        <v>0.395</v>
      </c>
      <c r="G4" s="7">
        <v>175</v>
      </c>
      <c r="H4" s="11">
        <v>0.0008</v>
      </c>
      <c r="I4" s="12">
        <f>((3.82/B4)*G4)</f>
        <v>2289.3835616438355</v>
      </c>
      <c r="J4" s="7">
        <v>4</v>
      </c>
      <c r="K4" s="13">
        <f>H4*I4*J4</f>
        <v>7.326027397260274</v>
      </c>
      <c r="L4" s="3">
        <f>K4*((A4-B4)/A4)</f>
        <v>3.3125189544835387</v>
      </c>
      <c r="M4" s="14">
        <f>((0.25*E4)*0.03125)</f>
        <v>0.00043402777777777775</v>
      </c>
    </row>
    <row r="5" spans="1:13" ht="11.25">
      <c r="A5" s="7">
        <f>$A$4-(E4*0.45)</f>
        <v>0.508</v>
      </c>
      <c r="B5" s="7">
        <f>B4</f>
        <v>0.292</v>
      </c>
      <c r="C5" s="2">
        <f>(((A5/2)-(B5/2))*0.707107)</f>
        <v>0.07636755600000002</v>
      </c>
      <c r="D5" s="8">
        <f>D4</f>
        <v>18</v>
      </c>
      <c r="E5" s="9">
        <f>1/D5</f>
        <v>0.05555555555555555</v>
      </c>
      <c r="F5" s="10">
        <f>F4</f>
        <v>0.395</v>
      </c>
      <c r="G5" s="7">
        <f>G4</f>
        <v>175</v>
      </c>
      <c r="H5" s="7">
        <f>H4</f>
        <v>0.0008</v>
      </c>
      <c r="I5" s="12">
        <f>((3.82/B5)*G5)</f>
        <v>2289.3835616438355</v>
      </c>
      <c r="J5" s="7">
        <f>J4</f>
        <v>4</v>
      </c>
      <c r="K5" s="13">
        <f>H5*I5*J5</f>
        <v>7.326027397260274</v>
      </c>
      <c r="L5" s="3">
        <f>K5*((A5-B5)/A5)</f>
        <v>3.11500377521303</v>
      </c>
      <c r="M5" s="14">
        <f>((0.25*E5)*0.03125)</f>
        <v>0.00043402777777777775</v>
      </c>
    </row>
    <row r="6" ht="11.25">
      <c r="A6" s="3" t="s">
        <v>27</v>
      </c>
    </row>
    <row r="7" ht="11.25">
      <c r="A7" s="15" t="s">
        <v>45</v>
      </c>
    </row>
    <row r="8" spans="1:4" ht="11.25">
      <c r="A8" s="15" t="s">
        <v>46</v>
      </c>
      <c r="B8" s="16">
        <f>((($L$43*6.28)/$N$43*60*2.6))</f>
        <v>33.966392221391175</v>
      </c>
      <c r="D8" s="15" t="s">
        <v>47</v>
      </c>
    </row>
    <row r="10" spans="1:6" ht="11.25">
      <c r="A10" s="15" t="s">
        <v>27</v>
      </c>
      <c r="B10" s="32" t="s">
        <v>48</v>
      </c>
      <c r="C10" s="32"/>
      <c r="D10" s="32"/>
      <c r="E10" s="32"/>
      <c r="F10" s="32"/>
    </row>
    <row r="11" spans="1:6" ht="11.25">
      <c r="A11" s="15"/>
      <c r="B11" s="5" t="s">
        <v>50</v>
      </c>
      <c r="C11" s="5"/>
      <c r="D11" s="5" t="s">
        <v>51</v>
      </c>
      <c r="E11" s="5"/>
      <c r="F11" s="5" t="s">
        <v>52</v>
      </c>
    </row>
    <row r="12" spans="1:6" ht="11.25">
      <c r="A12" s="15"/>
      <c r="B12" s="3" t="s">
        <v>53</v>
      </c>
      <c r="D12" s="3">
        <v>27</v>
      </c>
      <c r="F12" s="3">
        <v>0.03704</v>
      </c>
    </row>
    <row r="13" spans="1:6" ht="11.25">
      <c r="A13" s="15"/>
      <c r="B13" s="3" t="s">
        <v>55</v>
      </c>
      <c r="D13" s="3">
        <v>18</v>
      </c>
      <c r="F13" s="3">
        <v>0.05556</v>
      </c>
    </row>
    <row r="14" spans="1:6" ht="11.25">
      <c r="A14" s="15"/>
      <c r="B14" s="3" t="s">
        <v>56</v>
      </c>
      <c r="D14" s="3">
        <v>14</v>
      </c>
      <c r="F14" s="3">
        <v>0.07143</v>
      </c>
    </row>
    <row r="15" spans="1:6" ht="11.25">
      <c r="A15" s="17" t="s">
        <v>27</v>
      </c>
      <c r="B15" s="3" t="s">
        <v>57</v>
      </c>
      <c r="D15" s="3">
        <v>11.5</v>
      </c>
      <c r="F15" s="3">
        <v>0.08696</v>
      </c>
    </row>
    <row r="16" spans="1:6" ht="11.25">
      <c r="A16" s="17" t="s">
        <v>27</v>
      </c>
      <c r="B16" s="3" t="s">
        <v>58</v>
      </c>
      <c r="D16" s="3">
        <v>8</v>
      </c>
      <c r="F16" s="18">
        <v>0.125</v>
      </c>
    </row>
    <row r="18" ht="11.25">
      <c r="A18" s="19" t="s">
        <v>61</v>
      </c>
    </row>
    <row r="19" ht="11.25">
      <c r="A19" s="17" t="s">
        <v>63</v>
      </c>
    </row>
    <row r="20" ht="11.25">
      <c r="A20" s="17" t="s">
        <v>65</v>
      </c>
    </row>
    <row r="21" ht="11.25">
      <c r="A21" s="17" t="s">
        <v>69</v>
      </c>
    </row>
    <row r="22" ht="11.25">
      <c r="A22" s="17" t="s">
        <v>71</v>
      </c>
    </row>
    <row r="23" ht="11.25">
      <c r="A23" s="17" t="s">
        <v>27</v>
      </c>
    </row>
    <row r="24" ht="11.25">
      <c r="A24" s="17" t="s">
        <v>74</v>
      </c>
    </row>
    <row r="25" ht="11.25">
      <c r="A25" s="17" t="s">
        <v>76</v>
      </c>
    </row>
    <row r="26" ht="11.25">
      <c r="A26" s="17" t="s">
        <v>78</v>
      </c>
    </row>
    <row r="27" ht="11.25">
      <c r="A27" s="17" t="s">
        <v>91</v>
      </c>
    </row>
    <row r="28" ht="11.25">
      <c r="A28" s="17" t="s">
        <v>81</v>
      </c>
    </row>
    <row r="29" ht="11.25">
      <c r="A29" s="17" t="s">
        <v>84</v>
      </c>
    </row>
    <row r="30" spans="1:6" ht="11.25">
      <c r="A30" s="15" t="s">
        <v>86</v>
      </c>
      <c r="B30" s="4"/>
      <c r="C30" s="4"/>
      <c r="D30" s="4"/>
      <c r="E30" s="4"/>
      <c r="F30" s="4"/>
    </row>
    <row r="31" ht="11.25">
      <c r="A31" s="17" t="s">
        <v>88</v>
      </c>
    </row>
    <row r="32" ht="11.25">
      <c r="A32" s="17" t="s">
        <v>89</v>
      </c>
    </row>
    <row r="33" ht="11.25">
      <c r="A33" s="17" t="s">
        <v>90</v>
      </c>
    </row>
    <row r="34" ht="11.25">
      <c r="A34" s="17" t="s">
        <v>27</v>
      </c>
    </row>
    <row r="35" spans="1:14" ht="11.25">
      <c r="A35" s="32" t="s">
        <v>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29"/>
    </row>
    <row r="36" spans="1:14" ht="11.25">
      <c r="A36" s="19" t="s">
        <v>2</v>
      </c>
      <c r="C36" s="20"/>
      <c r="D36" s="21"/>
      <c r="N36" s="29"/>
    </row>
    <row r="37" spans="1:14" ht="11.25">
      <c r="A37" s="19" t="s">
        <v>16</v>
      </c>
      <c r="C37" s="20"/>
      <c r="N37" s="29"/>
    </row>
    <row r="38" spans="2:14" ht="11.25">
      <c r="B38" s="3" t="s">
        <v>25</v>
      </c>
      <c r="C38" s="20" t="s">
        <v>26</v>
      </c>
      <c r="D38" s="22">
        <f>$I$4</f>
        <v>2289.3835616438355</v>
      </c>
      <c r="E38" s="22" t="s">
        <v>27</v>
      </c>
      <c r="F38" s="17" t="s">
        <v>27</v>
      </c>
      <c r="J38" s="15" t="s">
        <v>27</v>
      </c>
      <c r="N38" s="29"/>
    </row>
    <row r="39" spans="3:14" ht="11.25">
      <c r="C39" s="20"/>
      <c r="D39" s="22"/>
      <c r="E39" s="22"/>
      <c r="F39" s="17"/>
      <c r="J39" s="15"/>
      <c r="N39" s="29"/>
    </row>
    <row r="40" spans="1:14" ht="11.25">
      <c r="A40" s="3" t="s">
        <v>28</v>
      </c>
      <c r="B40" s="3" t="s">
        <v>29</v>
      </c>
      <c r="C40" s="20" t="s">
        <v>27</v>
      </c>
      <c r="D40" s="23" t="s">
        <v>27</v>
      </c>
      <c r="G40" s="20" t="s">
        <v>30</v>
      </c>
      <c r="H40" s="18">
        <f>($F$5)+(0.125*$E$5)</f>
        <v>0.40194444444444444</v>
      </c>
      <c r="M40" s="3" t="s">
        <v>31</v>
      </c>
      <c r="N40" s="30">
        <v>30</v>
      </c>
    </row>
    <row r="41" spans="2:14" ht="11.25">
      <c r="B41" s="3" t="s">
        <v>32</v>
      </c>
      <c r="C41" s="20" t="s">
        <v>15</v>
      </c>
      <c r="D41" s="23">
        <f>$C$5*0.707107</f>
        <v>0.05400003342049201</v>
      </c>
      <c r="E41" s="20" t="s">
        <v>33</v>
      </c>
      <c r="F41" s="23">
        <f>$C$5*0.707107</f>
        <v>0.05400003342049201</v>
      </c>
      <c r="G41" s="3" t="s">
        <v>34</v>
      </c>
      <c r="H41" s="18" t="s">
        <v>35</v>
      </c>
      <c r="M41" s="3" t="s">
        <v>31</v>
      </c>
      <c r="N41" s="31">
        <f>$L$5</f>
        <v>3.11500377521303</v>
      </c>
    </row>
    <row r="42" spans="2:14" ht="11.25">
      <c r="B42" s="3" t="s">
        <v>36</v>
      </c>
      <c r="C42" s="20" t="s">
        <v>37</v>
      </c>
      <c r="D42" s="23">
        <f>$C$5*0.707107</f>
        <v>0.05400003342049201</v>
      </c>
      <c r="E42" s="20" t="s">
        <v>33</v>
      </c>
      <c r="F42" s="23">
        <f>(($A$5-$B$5)/2)-($C$5*0.7071)</f>
        <v>0.0540005011524</v>
      </c>
      <c r="G42" s="3" t="s">
        <v>38</v>
      </c>
      <c r="H42" s="18">
        <f>0.125*$E$5</f>
        <v>0.006944444444444444</v>
      </c>
      <c r="I42" s="3" t="s">
        <v>39</v>
      </c>
      <c r="J42" s="23">
        <f>$C$5*0.707107</f>
        <v>0.05400003342049201</v>
      </c>
      <c r="K42" s="3" t="s">
        <v>40</v>
      </c>
      <c r="L42" s="22">
        <v>0</v>
      </c>
      <c r="M42" s="3" t="s">
        <v>31</v>
      </c>
      <c r="N42" s="31">
        <f>$L$5</f>
        <v>3.11500377521303</v>
      </c>
    </row>
    <row r="43" spans="2:14" ht="11.25">
      <c r="B43" s="3" t="s">
        <v>36</v>
      </c>
      <c r="C43" s="20" t="s">
        <v>15</v>
      </c>
      <c r="D43" s="22">
        <v>0</v>
      </c>
      <c r="E43" s="20" t="s">
        <v>33</v>
      </c>
      <c r="F43" s="22">
        <v>0</v>
      </c>
      <c r="G43" s="3" t="s">
        <v>38</v>
      </c>
      <c r="H43" s="18">
        <f>1*$E$5</f>
        <v>0.05555555555555555</v>
      </c>
      <c r="I43" s="3" t="s">
        <v>41</v>
      </c>
      <c r="J43" s="22">
        <v>0</v>
      </c>
      <c r="K43" s="3" t="s">
        <v>42</v>
      </c>
      <c r="L43" s="23">
        <f>(($A$5/2)-($B$5/2))</f>
        <v>0.10800000000000001</v>
      </c>
      <c r="M43" s="3" t="s">
        <v>31</v>
      </c>
      <c r="N43" s="31">
        <f>$L$5</f>
        <v>3.11500377521303</v>
      </c>
    </row>
    <row r="44" spans="2:14" ht="11.25">
      <c r="B44" s="3" t="s">
        <v>36</v>
      </c>
      <c r="C44" s="20" t="s">
        <v>37</v>
      </c>
      <c r="D44" s="23">
        <f>$C$5*0.707107</f>
        <v>0.05400003342049201</v>
      </c>
      <c r="E44" s="20" t="s">
        <v>43</v>
      </c>
      <c r="F44" s="23">
        <f>(($A$5-$B$5)/2)-($C$5*0.7071)</f>
        <v>0.0540005011524</v>
      </c>
      <c r="G44" s="3" t="s">
        <v>38</v>
      </c>
      <c r="H44" s="18">
        <f>0.125*$E$5</f>
        <v>0.006944444444444444</v>
      </c>
      <c r="I44" s="3" t="s">
        <v>41</v>
      </c>
      <c r="J44" s="22">
        <v>0</v>
      </c>
      <c r="K44" s="3" t="s">
        <v>42</v>
      </c>
      <c r="L44" s="23">
        <f>(($A$5-$B$5)/2)-($C$5*0.7071)</f>
        <v>0.0540005011524</v>
      </c>
      <c r="M44" s="3" t="s">
        <v>31</v>
      </c>
      <c r="N44" s="31">
        <f>($L$5)*2</f>
        <v>6.23000755042606</v>
      </c>
    </row>
    <row r="45" spans="1:14" ht="11.25">
      <c r="A45" s="3" t="s">
        <v>28</v>
      </c>
      <c r="B45" s="3" t="s">
        <v>44</v>
      </c>
      <c r="C45" s="20" t="s">
        <v>15</v>
      </c>
      <c r="D45" s="23">
        <f>$C$5*0.707107</f>
        <v>0.05400003342049201</v>
      </c>
      <c r="E45" s="20" t="s">
        <v>43</v>
      </c>
      <c r="F45" s="23">
        <f>$C$5*0.707107</f>
        <v>0.05400003342049201</v>
      </c>
      <c r="G45" s="3" t="s">
        <v>27</v>
      </c>
      <c r="H45" s="18" t="s">
        <v>27</v>
      </c>
      <c r="I45" s="3" t="s">
        <v>27</v>
      </c>
      <c r="J45" s="22" t="s">
        <v>27</v>
      </c>
      <c r="K45" s="3" t="s">
        <v>27</v>
      </c>
      <c r="L45" s="23" t="s">
        <v>27</v>
      </c>
      <c r="M45" s="3" t="s">
        <v>31</v>
      </c>
      <c r="N45" s="30">
        <v>30</v>
      </c>
    </row>
    <row r="46" spans="1:14" ht="11.25">
      <c r="A46" s="3" t="s">
        <v>28</v>
      </c>
      <c r="C46" s="20"/>
      <c r="D46" s="23"/>
      <c r="E46" s="20"/>
      <c r="F46" s="23"/>
      <c r="G46" s="3" t="s">
        <v>30</v>
      </c>
      <c r="H46" s="18">
        <f>H44+H43+H42</f>
        <v>0.06944444444444445</v>
      </c>
      <c r="J46" s="22"/>
      <c r="L46" s="23"/>
      <c r="N46" s="31"/>
    </row>
    <row r="47" spans="3:14" ht="11.25">
      <c r="C47" s="20"/>
      <c r="D47" s="23"/>
      <c r="E47" s="20"/>
      <c r="F47" s="23"/>
      <c r="H47" s="18"/>
      <c r="J47" s="22"/>
      <c r="L47" s="23"/>
      <c r="N47" s="31"/>
    </row>
    <row r="48" spans="2:14" ht="11.25">
      <c r="B48" s="3" t="s">
        <v>32</v>
      </c>
      <c r="C48" s="20" t="s">
        <v>15</v>
      </c>
      <c r="D48" s="23">
        <f>$C$4*0.707107</f>
        <v>0.060250037288604515</v>
      </c>
      <c r="E48" s="20" t="s">
        <v>33</v>
      </c>
      <c r="F48" s="23">
        <f>$C$4*0.707107</f>
        <v>0.060250037288604515</v>
      </c>
      <c r="G48" s="3" t="s">
        <v>34</v>
      </c>
      <c r="H48" s="18" t="s">
        <v>35</v>
      </c>
      <c r="M48" s="3" t="s">
        <v>31</v>
      </c>
      <c r="N48" s="31">
        <f>N49</f>
        <v>3.3125189544835387</v>
      </c>
    </row>
    <row r="49" spans="2:14" ht="11.25">
      <c r="B49" s="3" t="s">
        <v>36</v>
      </c>
      <c r="C49" s="20" t="s">
        <v>37</v>
      </c>
      <c r="D49" s="23">
        <f>$C$4*0.707107</f>
        <v>0.060250037288604515</v>
      </c>
      <c r="E49" s="20" t="s">
        <v>33</v>
      </c>
      <c r="F49" s="23">
        <f>(($A$4-$B$4)/2)-($C$4*0.7071)</f>
        <v>0.06025055915615001</v>
      </c>
      <c r="G49" s="3" t="s">
        <v>38</v>
      </c>
      <c r="H49" s="18">
        <f>0.125*$E$4</f>
        <v>0.006944444444444444</v>
      </c>
      <c r="I49" s="3" t="s">
        <v>39</v>
      </c>
      <c r="J49" s="23">
        <f>$C$4*0.707107</f>
        <v>0.060250037288604515</v>
      </c>
      <c r="K49" s="3" t="s">
        <v>40</v>
      </c>
      <c r="L49" s="22">
        <v>0</v>
      </c>
      <c r="M49" s="3" t="s">
        <v>31</v>
      </c>
      <c r="N49" s="31">
        <f>$L$4</f>
        <v>3.3125189544835387</v>
      </c>
    </row>
    <row r="50" spans="2:14" ht="11.25">
      <c r="B50" s="3" t="s">
        <v>36</v>
      </c>
      <c r="C50" s="20" t="s">
        <v>37</v>
      </c>
      <c r="D50" s="23">
        <f>(($A$4/2)-($B$4/2))+$M$4</f>
        <v>0.1209340277777778</v>
      </c>
      <c r="E50" s="20" t="s">
        <v>43</v>
      </c>
      <c r="F50" s="23">
        <f>(($A$4/2)-($B$4/2))</f>
        <v>0.12050000000000002</v>
      </c>
      <c r="G50" s="3" t="s">
        <v>38</v>
      </c>
      <c r="H50" s="18">
        <f>0.25*$E$4</f>
        <v>0.013888888888888888</v>
      </c>
      <c r="I50" s="3" t="s">
        <v>41</v>
      </c>
      <c r="J50" s="22">
        <v>0</v>
      </c>
      <c r="K50" s="3" t="s">
        <v>42</v>
      </c>
      <c r="L50" s="23">
        <f>(($A$4/2)-($B$4/2))+$M$4</f>
        <v>0.1209340277777778</v>
      </c>
      <c r="M50" s="3" t="s">
        <v>31</v>
      </c>
      <c r="N50" s="31">
        <f>$L$4</f>
        <v>3.3125189544835387</v>
      </c>
    </row>
    <row r="51" spans="2:14" ht="11.25">
      <c r="B51" s="3" t="s">
        <v>36</v>
      </c>
      <c r="C51" s="20" t="s">
        <v>15</v>
      </c>
      <c r="D51" s="23">
        <f>(($A$4/2)-($B$4/2))+$M$4</f>
        <v>0.1209340277777778</v>
      </c>
      <c r="E51" s="20" t="s">
        <v>43</v>
      </c>
      <c r="F51" s="23">
        <f>(($A$4/2)-($B$4/2))+($M$4*2)</f>
        <v>0.12136805555555558</v>
      </c>
      <c r="G51" s="3" t="s">
        <v>38</v>
      </c>
      <c r="H51" s="18">
        <f>0.25*$E$4</f>
        <v>0.013888888888888888</v>
      </c>
      <c r="I51" s="3" t="s">
        <v>41</v>
      </c>
      <c r="J51" s="23">
        <f>(($A$4/2)-($B$4/2))+($M$4*2)</f>
        <v>0.12136805555555558</v>
      </c>
      <c r="K51" s="3" t="s">
        <v>40</v>
      </c>
      <c r="L51" s="22">
        <v>0</v>
      </c>
      <c r="M51" s="3" t="s">
        <v>31</v>
      </c>
      <c r="N51" s="31">
        <f>$L$4</f>
        <v>3.3125189544835387</v>
      </c>
    </row>
    <row r="52" spans="2:14" ht="11.25">
      <c r="B52" s="3" t="s">
        <v>36</v>
      </c>
      <c r="C52" s="20" t="s">
        <v>15</v>
      </c>
      <c r="D52" s="23">
        <f>(($A$4/2)-($B$4/2))+($M$4*3)</f>
        <v>0.12180208333333335</v>
      </c>
      <c r="E52" s="20" t="s">
        <v>33</v>
      </c>
      <c r="F52" s="23">
        <f>(($A$4/2)-($B$4/2))+($M$4*2)</f>
        <v>0.12136805555555558</v>
      </c>
      <c r="G52" s="3" t="s">
        <v>38</v>
      </c>
      <c r="H52" s="18">
        <f>0.25*$E$4</f>
        <v>0.013888888888888888</v>
      </c>
      <c r="I52" s="3" t="s">
        <v>41</v>
      </c>
      <c r="J52" s="22">
        <v>0</v>
      </c>
      <c r="K52" s="3" t="s">
        <v>40</v>
      </c>
      <c r="L52" s="23">
        <f>(($A$4/2)-($B$4/2))+($M$4*3)</f>
        <v>0.12180208333333335</v>
      </c>
      <c r="M52" s="3" t="s">
        <v>31</v>
      </c>
      <c r="N52" s="31">
        <f>$L$4</f>
        <v>3.3125189544835387</v>
      </c>
    </row>
    <row r="53" spans="2:14" ht="11.25">
      <c r="B53" s="3" t="s">
        <v>36</v>
      </c>
      <c r="C53" s="20" t="s">
        <v>37</v>
      </c>
      <c r="D53" s="23">
        <f>(($A$4/2)-($B$4/2))+($M$4*3)</f>
        <v>0.12180208333333335</v>
      </c>
      <c r="E53" s="20" t="s">
        <v>33</v>
      </c>
      <c r="F53" s="23">
        <f>(($A$4/2)-($B$4/2))+($M$4*4)</f>
        <v>0.12223611111111113</v>
      </c>
      <c r="G53" s="3" t="s">
        <v>38</v>
      </c>
      <c r="H53" s="18">
        <f>0.25*$E$4</f>
        <v>0.013888888888888888</v>
      </c>
      <c r="I53" s="3" t="s">
        <v>39</v>
      </c>
      <c r="J53" s="23">
        <f>(($A$4/2)-($B$4/2))+($M$4*4)</f>
        <v>0.12223611111111113</v>
      </c>
      <c r="K53" s="3" t="s">
        <v>40</v>
      </c>
      <c r="L53" s="22">
        <v>0</v>
      </c>
      <c r="M53" s="3" t="s">
        <v>31</v>
      </c>
      <c r="N53" s="31">
        <f>$L$4</f>
        <v>3.3125189544835387</v>
      </c>
    </row>
    <row r="54" spans="2:14" ht="11.25">
      <c r="B54" s="3" t="s">
        <v>36</v>
      </c>
      <c r="C54" s="20" t="s">
        <v>37</v>
      </c>
      <c r="D54" s="23">
        <f>($C$4*0.707107)+(2*$M$4)</f>
        <v>0.06111809284416007</v>
      </c>
      <c r="E54" s="20" t="s">
        <v>43</v>
      </c>
      <c r="F54" s="23">
        <f>((($A$4-$B$4)/2)-($C$4*0.707107))+2*$M$4</f>
        <v>0.06111801826695106</v>
      </c>
      <c r="G54" s="3" t="s">
        <v>38</v>
      </c>
      <c r="H54" s="18">
        <f>0.125*$E$4</f>
        <v>0.006944444444444444</v>
      </c>
      <c r="I54" s="3" t="s">
        <v>41</v>
      </c>
      <c r="J54" s="3">
        <v>0</v>
      </c>
      <c r="K54" s="3" t="s">
        <v>42</v>
      </c>
      <c r="L54" s="23">
        <f>((($A$4/2)-($B$4/2))+($M$4*2))-($C$4*0.707107)</f>
        <v>0.06111801826695106</v>
      </c>
      <c r="M54" s="3" t="s">
        <v>31</v>
      </c>
      <c r="N54" s="31">
        <f>2*$L$4</f>
        <v>6.6250379089670774</v>
      </c>
    </row>
    <row r="55" spans="1:14" ht="11.25">
      <c r="A55" s="3" t="s">
        <v>49</v>
      </c>
      <c r="B55" s="3" t="s">
        <v>44</v>
      </c>
      <c r="C55" s="20" t="s">
        <v>15</v>
      </c>
      <c r="D55" s="23">
        <f>$C$4*0.707107+($M$4*2)</f>
        <v>0.06111809284416007</v>
      </c>
      <c r="E55" s="20" t="s">
        <v>43</v>
      </c>
      <c r="F55" s="23">
        <f>$C$4*0.707107+($M$4*2)</f>
        <v>0.06111809284416007</v>
      </c>
      <c r="H55" s="18"/>
      <c r="M55" s="3" t="s">
        <v>31</v>
      </c>
      <c r="N55" s="30">
        <v>30</v>
      </c>
    </row>
    <row r="56" spans="1:14" ht="11.25">
      <c r="A56" s="3" t="s">
        <v>49</v>
      </c>
      <c r="C56" s="20"/>
      <c r="G56" s="3" t="s">
        <v>38</v>
      </c>
      <c r="H56" s="18">
        <f>H40-(H49+H50+H51+H52+H53+H54)</f>
        <v>0.3325</v>
      </c>
      <c r="N56" s="29"/>
    </row>
    <row r="57" spans="2:14" ht="11.25">
      <c r="B57" s="3" t="s">
        <v>54</v>
      </c>
      <c r="C57" s="20"/>
      <c r="N57" s="29"/>
    </row>
    <row r="58" spans="3:14" ht="11.25">
      <c r="C58" s="20"/>
      <c r="N58" s="29"/>
    </row>
    <row r="59" spans="1:14" ht="11.25">
      <c r="A59" s="17" t="s">
        <v>59</v>
      </c>
      <c r="C59" s="20"/>
      <c r="N59" s="29"/>
    </row>
    <row r="60" spans="2:14" ht="11.25">
      <c r="B60" s="3" t="s">
        <v>27</v>
      </c>
      <c r="C60" s="20" t="s">
        <v>27</v>
      </c>
      <c r="D60" s="3" t="s">
        <v>27</v>
      </c>
      <c r="E60" s="3" t="s">
        <v>27</v>
      </c>
      <c r="F60" s="3" t="s">
        <v>27</v>
      </c>
      <c r="N60" s="29"/>
    </row>
    <row r="61" spans="1:14" ht="11.25">
      <c r="A61" s="24" t="s">
        <v>62</v>
      </c>
      <c r="B61" s="24"/>
      <c r="C61" s="24"/>
      <c r="D61" s="24"/>
      <c r="E61" s="24"/>
      <c r="F61" s="24"/>
      <c r="G61" s="24"/>
      <c r="H61" s="24"/>
      <c r="I61" s="6"/>
      <c r="J61" s="6"/>
      <c r="N61" s="29"/>
    </row>
    <row r="62" spans="1:14" ht="11.25">
      <c r="A62" s="5"/>
      <c r="B62" s="5" t="s">
        <v>4</v>
      </c>
      <c r="C62" s="25"/>
      <c r="D62" s="5" t="s">
        <v>3</v>
      </c>
      <c r="E62" s="5"/>
      <c r="F62" s="5" t="s">
        <v>64</v>
      </c>
      <c r="N62" s="29"/>
    </row>
    <row r="63" spans="1:14" ht="11.25">
      <c r="A63" s="5" t="s">
        <v>66</v>
      </c>
      <c r="B63" s="5" t="s">
        <v>67</v>
      </c>
      <c r="C63" s="25"/>
      <c r="D63" s="5" t="s">
        <v>67</v>
      </c>
      <c r="E63" s="5"/>
      <c r="F63" s="5" t="s">
        <v>68</v>
      </c>
      <c r="N63" s="29"/>
    </row>
    <row r="64" spans="1:14" ht="11.25">
      <c r="A64" s="26" t="s">
        <v>70</v>
      </c>
      <c r="B64" s="27">
        <v>0.237</v>
      </c>
      <c r="C64" s="20"/>
      <c r="D64" s="3">
        <v>0.309</v>
      </c>
      <c r="F64" s="3">
        <v>0.271</v>
      </c>
      <c r="N64" s="29"/>
    </row>
    <row r="65" spans="1:14" ht="11.25">
      <c r="A65" s="28" t="s">
        <v>72</v>
      </c>
      <c r="B65" s="27">
        <v>0.237</v>
      </c>
      <c r="C65" s="20"/>
      <c r="D65" s="3">
        <v>0.401</v>
      </c>
      <c r="F65" s="3">
        <v>0.273</v>
      </c>
      <c r="N65" s="29"/>
    </row>
    <row r="66" spans="1:14" ht="11.25">
      <c r="A66" s="28" t="s">
        <v>73</v>
      </c>
      <c r="B66" s="27">
        <v>0.292</v>
      </c>
      <c r="C66" s="20"/>
      <c r="D66" s="3">
        <v>0.533</v>
      </c>
      <c r="F66" s="3">
        <v>0.395</v>
      </c>
      <c r="N66" s="29"/>
    </row>
    <row r="67" spans="1:14" ht="11.25">
      <c r="A67" s="28" t="s">
        <v>75</v>
      </c>
      <c r="B67" s="27">
        <v>0.292</v>
      </c>
      <c r="C67" s="20"/>
      <c r="D67" s="3">
        <v>0.668</v>
      </c>
      <c r="F67" s="3">
        <v>0.407</v>
      </c>
      <c r="N67" s="29"/>
    </row>
    <row r="68" spans="1:14" ht="11.25">
      <c r="A68" s="28" t="s">
        <v>77</v>
      </c>
      <c r="B68" s="27">
        <v>0.475</v>
      </c>
      <c r="C68" s="20"/>
      <c r="D68" s="3">
        <v>0.832</v>
      </c>
      <c r="F68" s="3">
        <v>0.534</v>
      </c>
      <c r="N68" s="29"/>
    </row>
    <row r="69" spans="1:14" ht="11.25">
      <c r="A69" s="28" t="s">
        <v>79</v>
      </c>
      <c r="B69" s="27">
        <v>0.477</v>
      </c>
      <c r="C69" s="20"/>
      <c r="D69" s="3">
        <v>1.043</v>
      </c>
      <c r="F69" s="3">
        <v>0.553</v>
      </c>
      <c r="N69" s="29"/>
    </row>
    <row r="70" spans="1:14" ht="11.25">
      <c r="A70" s="28" t="s">
        <v>80</v>
      </c>
      <c r="B70" s="27">
        <v>0.593</v>
      </c>
      <c r="C70" s="20"/>
      <c r="D70" s="3">
        <v>1.305</v>
      </c>
      <c r="F70" s="3">
        <v>0.661</v>
      </c>
      <c r="N70" s="29"/>
    </row>
    <row r="71" spans="1:14" ht="11.25">
      <c r="A71" s="28" t="s">
        <v>82</v>
      </c>
      <c r="B71" s="27">
        <v>0.595</v>
      </c>
      <c r="C71" s="20"/>
      <c r="D71" s="28" t="s">
        <v>83</v>
      </c>
      <c r="F71" s="3">
        <v>0.681</v>
      </c>
      <c r="N71" s="29"/>
    </row>
    <row r="72" spans="1:14" ht="11.25">
      <c r="A72" s="28" t="s">
        <v>85</v>
      </c>
      <c r="B72" s="27">
        <v>0.595</v>
      </c>
      <c r="C72" s="20"/>
      <c r="D72" s="3">
        <v>1.889</v>
      </c>
      <c r="F72" s="3">
        <v>0.681</v>
      </c>
      <c r="N72" s="29"/>
    </row>
    <row r="73" spans="1:14" ht="11.25">
      <c r="A73" s="3" t="s">
        <v>87</v>
      </c>
      <c r="B73" s="27">
        <v>0.596</v>
      </c>
      <c r="C73" s="20"/>
      <c r="D73" s="3">
        <v>2.362</v>
      </c>
      <c r="F73" s="3">
        <v>0.697</v>
      </c>
      <c r="N73" s="29"/>
    </row>
    <row r="74" spans="1:14" ht="11.25">
      <c r="A74" s="3">
        <v>2.5</v>
      </c>
      <c r="B74" s="3">
        <v>0.713</v>
      </c>
      <c r="C74" s="20"/>
      <c r="D74" s="3">
        <v>2.856</v>
      </c>
      <c r="F74" s="3">
        <v>0.932</v>
      </c>
      <c r="N74" s="29"/>
    </row>
    <row r="75" spans="1:14" ht="11.25">
      <c r="A75" s="3">
        <v>3</v>
      </c>
      <c r="B75" s="3">
        <v>0.718</v>
      </c>
      <c r="C75" s="20"/>
      <c r="D75" s="3">
        <v>3.482</v>
      </c>
      <c r="F75" s="3">
        <v>1.016</v>
      </c>
      <c r="N75" s="29"/>
    </row>
    <row r="76" spans="1:6" ht="11.25">
      <c r="A76" s="3">
        <v>3.5</v>
      </c>
      <c r="B76" s="3">
        <v>0.722</v>
      </c>
      <c r="C76" s="20"/>
      <c r="D76" s="3">
        <v>3.983</v>
      </c>
      <c r="F76" s="3">
        <v>1.071</v>
      </c>
    </row>
    <row r="77" spans="1:6" ht="11.25">
      <c r="A77" s="3">
        <v>4</v>
      </c>
      <c r="B77" s="3">
        <v>0.723</v>
      </c>
      <c r="C77" s="20"/>
      <c r="D77" s="3">
        <v>4.481</v>
      </c>
      <c r="F77" s="3">
        <v>1.094</v>
      </c>
    </row>
    <row r="78" spans="1:6" ht="11.25">
      <c r="A78" s="3">
        <v>5</v>
      </c>
      <c r="B78" s="3">
        <v>0.729</v>
      </c>
      <c r="C78" s="20"/>
      <c r="D78" s="3">
        <v>5.543</v>
      </c>
      <c r="F78" s="3">
        <v>1.187</v>
      </c>
    </row>
    <row r="79" spans="1:6" ht="11.25">
      <c r="A79" s="3">
        <v>6</v>
      </c>
      <c r="B79" s="3">
        <v>0.731</v>
      </c>
      <c r="C79" s="20"/>
      <c r="D79" s="27">
        <v>6.6</v>
      </c>
      <c r="F79" s="3">
        <v>1.208</v>
      </c>
    </row>
    <row r="80" spans="1:6" ht="11.25">
      <c r="A80" s="3">
        <v>8</v>
      </c>
      <c r="B80" s="3">
        <v>0.737</v>
      </c>
      <c r="C80" s="20"/>
      <c r="D80" s="3">
        <v>8.594</v>
      </c>
      <c r="F80" s="3">
        <v>1.313</v>
      </c>
    </row>
    <row r="83" ht="11.25">
      <c r="A83" s="3" t="s">
        <v>60</v>
      </c>
    </row>
    <row r="84" spans="1:14" ht="11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</sheetData>
  <sheetProtection/>
  <mergeCells count="2">
    <mergeCell ref="B10:F10"/>
    <mergeCell ref="A35:M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McKnight</dc:creator>
  <cp:keywords/>
  <dc:description/>
  <cp:lastModifiedBy>Bill McKnight</cp:lastModifiedBy>
  <dcterms:created xsi:type="dcterms:W3CDTF">2007-04-04T20:23:16Z</dcterms:created>
  <dcterms:modified xsi:type="dcterms:W3CDTF">2007-04-04T20:59:43Z</dcterms:modified>
  <cp:category/>
  <cp:version/>
  <cp:contentType/>
  <cp:contentStatus/>
</cp:coreProperties>
</file>