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<sst xmlns="http://schemas.openxmlformats.org/spreadsheetml/2006/main" count="176" uniqueCount="69">
  <si>
    <t>NOTE!!!   ONLY CHANGE THESE VARIABLES TO GET PROGRAM</t>
  </si>
  <si>
    <t xml:space="preserve">Thread description and tool #:                                                              </t>
  </si>
  <si>
    <t>Major</t>
  </si>
  <si>
    <t>Cutter</t>
  </si>
  <si>
    <t>Safe Clear</t>
  </si>
  <si>
    <t>Pitch</t>
  </si>
  <si>
    <t>LEAD</t>
  </si>
  <si>
    <t>Full Thd</t>
  </si>
  <si>
    <t>SFM</t>
  </si>
  <si>
    <t>Feed per</t>
  </si>
  <si>
    <t>RPM's</t>
  </si>
  <si>
    <t># of</t>
  </si>
  <si>
    <t xml:space="preserve">linear </t>
  </si>
  <si>
    <t>Actual</t>
  </si>
  <si>
    <t>Start point at center of hole in X &amp; Y and top of part in Z</t>
  </si>
  <si>
    <t>Diameter</t>
  </si>
  <si>
    <t>Radius(SCR)</t>
  </si>
  <si>
    <t>(TPI)</t>
  </si>
  <si>
    <t>Depth(MAX)</t>
  </si>
  <si>
    <t>tooth</t>
  </si>
  <si>
    <t>flutes</t>
  </si>
  <si>
    <t>"/min</t>
  </si>
  <si>
    <t>feedrate</t>
  </si>
  <si>
    <t>M3</t>
  </si>
  <si>
    <t>S</t>
  </si>
  <si>
    <t xml:space="preserve"> </t>
  </si>
  <si>
    <t>G01</t>
  </si>
  <si>
    <t>G91</t>
  </si>
  <si>
    <t>Z-</t>
  </si>
  <si>
    <t>F</t>
  </si>
  <si>
    <t xml:space="preserve">   NOTES:</t>
  </si>
  <si>
    <t>G41</t>
  </si>
  <si>
    <t>X</t>
  </si>
  <si>
    <t>Y</t>
  </si>
  <si>
    <t>D</t>
  </si>
  <si>
    <t>(offset#)</t>
  </si>
  <si>
    <t xml:space="preserve">   -The Major Diameter is the maximum diameter of the thread to be cut</t>
  </si>
  <si>
    <t>G03</t>
  </si>
  <si>
    <t>X-</t>
  </si>
  <si>
    <t>Z</t>
  </si>
  <si>
    <t>i-</t>
  </si>
  <si>
    <t>j</t>
  </si>
  <si>
    <t xml:space="preserve">   -The cutter diameter is the diameter of the threadmill</t>
  </si>
  <si>
    <t>i</t>
  </si>
  <si>
    <t>j-</t>
  </si>
  <si>
    <t xml:space="preserve">   -The pitch is the number of threads per inch</t>
  </si>
  <si>
    <t>Y-</t>
  </si>
  <si>
    <t xml:space="preserve">  - The full thread depth is the blueprint value of the thread depth.  Make sure the </t>
  </si>
  <si>
    <t>G40</t>
  </si>
  <si>
    <t>50.0</t>
  </si>
  <si>
    <t xml:space="preserve">   threadmill has sufficient cut length to get to that depth.</t>
  </si>
  <si>
    <t xml:space="preserve">   -SFM is the surface feet per minute to run the machine spindle.  The program will</t>
  </si>
  <si>
    <t>(2ND</t>
  </si>
  <si>
    <t>PASS)</t>
  </si>
  <si>
    <t xml:space="preserve">   use the cutter diameter and this number to calculate the required RPM's.  The</t>
  </si>
  <si>
    <t xml:space="preserve">   values for SFM for different materials are in the Feeds and Speeds chart</t>
  </si>
  <si>
    <t xml:space="preserve">   on the website or in the brochure.</t>
  </si>
  <si>
    <t xml:space="preserve">   -Feed per tooth is the chipload per tooth required for that specific material.  The </t>
  </si>
  <si>
    <t xml:space="preserve">   values for specific cutter diameters are listed in the Feeds and Speeds chart.</t>
  </si>
  <si>
    <t xml:space="preserve">   -The number of flutes can be found on the product offering/price list.  The program</t>
  </si>
  <si>
    <t>G00</t>
  </si>
  <si>
    <t xml:space="preserve">   will use this, the RPM's and "/tooth to calculate the required inches per minute to</t>
  </si>
  <si>
    <t>(3RD</t>
  </si>
  <si>
    <t xml:space="preserve">   cut the thread.</t>
  </si>
  <si>
    <t>Cycle Time:</t>
  </si>
  <si>
    <t>seconds</t>
  </si>
  <si>
    <t>G90</t>
  </si>
  <si>
    <t>Note: (offset #) is for the cutter comp.  If you are using tool 18, put in D18 in both spaces</t>
  </si>
  <si>
    <t>Note: For coarse threads it is recommended that 2 passes minimum be used to reduce tool pressure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</si>
</sst>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1" fontId="19" fillId="33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5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 quotePrefix="1">
      <alignment horizontal="center"/>
    </xf>
    <xf numFmtId="0" fontId="19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"/>
    </sheetView>
  </sheetViews>
  <sheetFormatPr defaultColWidth="14.140625" defaultRowHeight="12.75"/>
  <cols>
    <col min="1" max="1" width="12.28125" style="3" customWidth="1"/>
    <col min="2" max="2" width="11.57421875" style="3" customWidth="1"/>
    <col min="3" max="3" width="11.8515625" style="3" customWidth="1"/>
    <col min="4" max="4" width="10.7109375" style="3" customWidth="1"/>
    <col min="5" max="5" width="11.8515625" style="3" customWidth="1"/>
    <col min="6" max="6" width="11.140625" style="3" customWidth="1"/>
    <col min="7" max="7" width="7.28125" style="3" customWidth="1"/>
    <col min="8" max="8" width="11.00390625" style="3" customWidth="1"/>
    <col min="9" max="9" width="7.421875" style="3" customWidth="1"/>
    <col min="10" max="10" width="8.00390625" style="3" customWidth="1"/>
    <col min="11" max="11" width="8.57421875" style="3" customWidth="1"/>
    <col min="12" max="12" width="12.8515625" style="3" customWidth="1"/>
    <col min="13" max="13" width="6.00390625" style="3" customWidth="1"/>
    <col min="14" max="14" width="6.421875" style="3" customWidth="1"/>
    <col min="15" max="16384" width="14.140625" style="3" customWidth="1"/>
  </cols>
  <sheetData>
    <row r="1" spans="1:10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ht="11.25">
      <c r="A2" s="4" t="s">
        <v>2</v>
      </c>
      <c r="B2" s="4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3" t="s">
        <v>10</v>
      </c>
      <c r="J2" s="4" t="s">
        <v>11</v>
      </c>
      <c r="K2" s="3" t="s">
        <v>12</v>
      </c>
      <c r="L2" s="3" t="s">
        <v>13</v>
      </c>
    </row>
    <row r="3" spans="1:12" ht="11.25">
      <c r="A3" s="5" t="s">
        <v>15</v>
      </c>
      <c r="B3" s="5" t="s">
        <v>15</v>
      </c>
      <c r="C3" s="6" t="s">
        <v>16</v>
      </c>
      <c r="D3" s="5" t="s">
        <v>17</v>
      </c>
      <c r="E3" s="6"/>
      <c r="F3" s="5" t="s">
        <v>18</v>
      </c>
      <c r="G3" s="6"/>
      <c r="H3" s="5" t="s">
        <v>19</v>
      </c>
      <c r="I3" s="6"/>
      <c r="J3" s="5" t="s">
        <v>20</v>
      </c>
      <c r="K3" s="6" t="s">
        <v>21</v>
      </c>
      <c r="L3" s="6" t="s">
        <v>22</v>
      </c>
    </row>
    <row r="4" spans="1:12" ht="11.25">
      <c r="A4" s="7">
        <v>0.7874</v>
      </c>
      <c r="B4" s="7">
        <v>0.495</v>
      </c>
      <c r="C4" s="2">
        <f>(((A4/2)-(B4/2))*0.7071)</f>
        <v>0.10337801999999999</v>
      </c>
      <c r="D4" s="7">
        <v>10.16</v>
      </c>
      <c r="E4" s="2">
        <f>1/D4</f>
        <v>0.09842519685039369</v>
      </c>
      <c r="F4" s="8">
        <v>1.161</v>
      </c>
      <c r="G4" s="7">
        <v>250</v>
      </c>
      <c r="H4" s="7">
        <v>0.0012</v>
      </c>
      <c r="I4" s="9">
        <f>((3.82/B4)*G4)</f>
        <v>1929.2929292929293</v>
      </c>
      <c r="J4" s="7">
        <v>4</v>
      </c>
      <c r="K4" s="10">
        <f>H4*I4*J4</f>
        <v>9.26060606060606</v>
      </c>
      <c r="L4" s="3">
        <f>K4*((A4-B4)/A4)</f>
        <v>3.4389144172227737</v>
      </c>
    </row>
    <row r="5" spans="1:12" ht="11.25">
      <c r="A5" s="3">
        <f>$A$4-(0.235*E4)</f>
        <v>0.7642700787401575</v>
      </c>
      <c r="B5" s="3">
        <f>B4</f>
        <v>0.495</v>
      </c>
      <c r="C5" s="2">
        <f>(((A5/2)-(B5/2))*0.7071)</f>
        <v>0.09520043633858269</v>
      </c>
      <c r="D5" s="3">
        <f>D4</f>
        <v>10.16</v>
      </c>
      <c r="E5" s="2">
        <f>1/D5</f>
        <v>0.09842519685039369</v>
      </c>
      <c r="F5" s="8">
        <f aca="true" t="shared" si="0" ref="F5:H6">F4</f>
        <v>1.161</v>
      </c>
      <c r="G5" s="7">
        <f t="shared" si="0"/>
        <v>250</v>
      </c>
      <c r="H5" s="7">
        <f t="shared" si="0"/>
        <v>0.0012</v>
      </c>
      <c r="I5" s="9">
        <f>((3.82/B5)*G5)</f>
        <v>1929.2929292929293</v>
      </c>
      <c r="J5" s="7">
        <f>J4</f>
        <v>4</v>
      </c>
      <c r="K5" s="10">
        <f>H5*I5*J5</f>
        <v>9.26060606060606</v>
      </c>
      <c r="L5" s="3">
        <f>K5*((A5-B5)/A5)</f>
        <v>3.2627263482975746</v>
      </c>
    </row>
    <row r="6" spans="1:12" ht="11.25">
      <c r="A6" s="3">
        <f>$A$4-(0.5638*E5)</f>
        <v>0.7319078740157481</v>
      </c>
      <c r="B6" s="3">
        <f>B5</f>
        <v>0.495</v>
      </c>
      <c r="C6" s="2">
        <f>(((A6/2)-(B6/2))*0.7071)</f>
        <v>0.08375877885826773</v>
      </c>
      <c r="D6" s="3">
        <f>D5</f>
        <v>10.16</v>
      </c>
      <c r="E6" s="2">
        <f>1/D6</f>
        <v>0.09842519685039369</v>
      </c>
      <c r="F6" s="8">
        <f t="shared" si="0"/>
        <v>1.161</v>
      </c>
      <c r="G6" s="7">
        <f t="shared" si="0"/>
        <v>250</v>
      </c>
      <c r="H6" s="7">
        <f t="shared" si="0"/>
        <v>0.0012</v>
      </c>
      <c r="I6" s="9">
        <f>((3.82/B6)*G6)</f>
        <v>1929.2929292929293</v>
      </c>
      <c r="J6" s="7">
        <f>J5</f>
        <v>4</v>
      </c>
      <c r="K6" s="10">
        <f>H6*I6*J6</f>
        <v>9.26060606060606</v>
      </c>
      <c r="L6" s="3">
        <f>K6*((A6-B6)/A6)</f>
        <v>2.9975227372240685</v>
      </c>
    </row>
    <row r="7" spans="6:11" s="20" customFormat="1" ht="11.25">
      <c r="F7" s="21"/>
      <c r="G7" s="22"/>
      <c r="H7" s="22"/>
      <c r="I7" s="23"/>
      <c r="J7" s="22"/>
      <c r="K7" s="24"/>
    </row>
    <row r="8" ht="11.25">
      <c r="A8" s="11" t="s">
        <v>30</v>
      </c>
    </row>
    <row r="9" ht="11.25">
      <c r="A9" s="11" t="s">
        <v>36</v>
      </c>
    </row>
    <row r="10" ht="11.25">
      <c r="A10" s="11" t="s">
        <v>42</v>
      </c>
    </row>
    <row r="11" ht="11.25">
      <c r="A11" s="11" t="s">
        <v>45</v>
      </c>
    </row>
    <row r="12" ht="11.25">
      <c r="A12" s="11" t="s">
        <v>47</v>
      </c>
    </row>
    <row r="13" ht="11.25">
      <c r="A13" s="11" t="s">
        <v>50</v>
      </c>
    </row>
    <row r="14" ht="11.25">
      <c r="A14" s="11" t="s">
        <v>51</v>
      </c>
    </row>
    <row r="15" ht="11.25">
      <c r="A15" s="11" t="s">
        <v>54</v>
      </c>
    </row>
    <row r="16" ht="11.25">
      <c r="A16" s="11" t="s">
        <v>55</v>
      </c>
    </row>
    <row r="17" ht="11.25">
      <c r="A17" s="11" t="s">
        <v>56</v>
      </c>
    </row>
    <row r="18" ht="11.25">
      <c r="A18" s="11" t="s">
        <v>57</v>
      </c>
    </row>
    <row r="19" ht="11.25">
      <c r="A19" s="11" t="s">
        <v>58</v>
      </c>
    </row>
    <row r="20" ht="11.25">
      <c r="A20" s="11" t="s">
        <v>59</v>
      </c>
    </row>
    <row r="21" ht="11.25">
      <c r="A21" s="11" t="s">
        <v>61</v>
      </c>
    </row>
    <row r="22" ht="11.25">
      <c r="A22" s="11" t="s">
        <v>63</v>
      </c>
    </row>
    <row r="24" spans="1:4" ht="11.25">
      <c r="A24" s="4" t="s">
        <v>64</v>
      </c>
      <c r="B24" s="10">
        <f>(((($L$34*6.28)/$N$34)+(($L$41*6.28)/$N$41))+((($L$48*6.28)/$N$48)))*60*1.4</f>
        <v>65.04072377952755</v>
      </c>
      <c r="D24" s="3" t="s">
        <v>65</v>
      </c>
    </row>
    <row r="26" spans="1:4" ht="11.25">
      <c r="A26" s="12" t="s">
        <v>1</v>
      </c>
      <c r="C26" s="13"/>
      <c r="D26" s="14"/>
    </row>
    <row r="27" spans="1:3" ht="11.25">
      <c r="A27" s="12" t="s">
        <v>14</v>
      </c>
      <c r="C27" s="13"/>
    </row>
    <row r="28" spans="2:10" ht="11.25">
      <c r="B28" s="3" t="s">
        <v>23</v>
      </c>
      <c r="C28" s="13" t="s">
        <v>24</v>
      </c>
      <c r="D28" s="15">
        <f>$I$4</f>
        <v>1929.2929292929293</v>
      </c>
      <c r="E28" s="15" t="s">
        <v>25</v>
      </c>
      <c r="F28" s="11" t="s">
        <v>25</v>
      </c>
      <c r="J28" s="16" t="s">
        <v>25</v>
      </c>
    </row>
    <row r="29" spans="1:14" ht="11.25">
      <c r="A29" s="3" t="s">
        <v>26</v>
      </c>
      <c r="B29" s="3" t="s">
        <v>27</v>
      </c>
      <c r="C29" s="13" t="s">
        <v>25</v>
      </c>
      <c r="D29" s="17" t="s">
        <v>25</v>
      </c>
      <c r="G29" s="13" t="s">
        <v>28</v>
      </c>
      <c r="H29" s="17">
        <f>($F$4)+(0.125*$E$4)</f>
        <v>1.1733031496062993</v>
      </c>
      <c r="M29" s="3" t="s">
        <v>29</v>
      </c>
      <c r="N29" s="18">
        <v>30</v>
      </c>
    </row>
    <row r="30" spans="3:14" ht="11.25">
      <c r="C30" s="13"/>
      <c r="D30" s="17"/>
      <c r="G30" s="13"/>
      <c r="H30" s="17"/>
      <c r="N30" s="18"/>
    </row>
    <row r="31" spans="1:14" ht="11.25">
      <c r="A31" s="3" t="s">
        <v>26</v>
      </c>
      <c r="B31" s="3" t="s">
        <v>27</v>
      </c>
      <c r="C31" s="13" t="s">
        <v>25</v>
      </c>
      <c r="D31" s="17" t="s">
        <v>25</v>
      </c>
      <c r="G31" s="13" t="s">
        <v>28</v>
      </c>
      <c r="H31" s="17">
        <f>($F$4)+(0.125*$E$4)</f>
        <v>1.1733031496062993</v>
      </c>
      <c r="M31" s="3" t="s">
        <v>29</v>
      </c>
      <c r="N31" s="18">
        <v>50</v>
      </c>
    </row>
    <row r="32" spans="1:14" ht="11.25">
      <c r="A32" s="3" t="s">
        <v>26</v>
      </c>
      <c r="B32" s="3" t="s">
        <v>31</v>
      </c>
      <c r="C32" s="13" t="s">
        <v>32</v>
      </c>
      <c r="D32" s="17">
        <f>$C$6*0.7071</f>
        <v>0.0592258325306811</v>
      </c>
      <c r="E32" s="13" t="s">
        <v>33</v>
      </c>
      <c r="F32" s="17">
        <f>$C$6*0.7071</f>
        <v>0.0592258325306811</v>
      </c>
      <c r="G32" s="3" t="s">
        <v>34</v>
      </c>
      <c r="H32" s="3" t="s">
        <v>35</v>
      </c>
      <c r="M32" s="3" t="s">
        <v>29</v>
      </c>
      <c r="N32" s="10">
        <f>N33</f>
        <v>2.9975227372240685</v>
      </c>
    </row>
    <row r="33" spans="2:14" ht="11.25">
      <c r="B33" s="3" t="s">
        <v>37</v>
      </c>
      <c r="C33" s="13" t="s">
        <v>38</v>
      </c>
      <c r="D33" s="17">
        <f>$C$6*0.7071</f>
        <v>0.0592258325306811</v>
      </c>
      <c r="E33" s="13" t="s">
        <v>33</v>
      </c>
      <c r="F33" s="17">
        <f>(($A$6-$B$6)/2)-($C$6*0.7071)</f>
        <v>0.05922810447719294</v>
      </c>
      <c r="G33" s="3" t="s">
        <v>39</v>
      </c>
      <c r="H33" s="17">
        <f>0.125*$E$4</f>
        <v>0.012303149606299212</v>
      </c>
      <c r="I33" s="3" t="s">
        <v>40</v>
      </c>
      <c r="J33" s="17">
        <f>$C$6*0.7071</f>
        <v>0.0592258325306811</v>
      </c>
      <c r="K33" s="3" t="s">
        <v>41</v>
      </c>
      <c r="L33" s="15">
        <v>0</v>
      </c>
      <c r="M33" s="3" t="s">
        <v>29</v>
      </c>
      <c r="N33" s="10">
        <f>$L$6</f>
        <v>2.9975227372240685</v>
      </c>
    </row>
    <row r="34" spans="2:14" ht="11.25">
      <c r="B34" s="3" t="s">
        <v>37</v>
      </c>
      <c r="C34" s="13" t="s">
        <v>32</v>
      </c>
      <c r="D34" s="15">
        <v>0</v>
      </c>
      <c r="E34" s="13" t="s">
        <v>33</v>
      </c>
      <c r="F34" s="3">
        <v>0</v>
      </c>
      <c r="G34" s="3" t="s">
        <v>39</v>
      </c>
      <c r="H34" s="17">
        <f>$E$4</f>
        <v>0.09842519685039369</v>
      </c>
      <c r="I34" s="3" t="s">
        <v>43</v>
      </c>
      <c r="J34" s="3">
        <v>0</v>
      </c>
      <c r="K34" s="3" t="s">
        <v>44</v>
      </c>
      <c r="L34" s="17">
        <f>($A$6-$B$6)/2</f>
        <v>0.11845393700787404</v>
      </c>
      <c r="M34" s="3" t="s">
        <v>29</v>
      </c>
      <c r="N34" s="10">
        <f>$L$6</f>
        <v>2.9975227372240685</v>
      </c>
    </row>
    <row r="35" spans="2:14" ht="11.25">
      <c r="B35" s="3" t="s">
        <v>37</v>
      </c>
      <c r="C35" s="13" t="s">
        <v>38</v>
      </c>
      <c r="D35" s="17">
        <f>$C$6*0.7071</f>
        <v>0.0592258325306811</v>
      </c>
      <c r="E35" s="13" t="s">
        <v>46</v>
      </c>
      <c r="F35" s="17">
        <f>(($A$6-$B$6)/2)-($C$6*0.7071)</f>
        <v>0.05922810447719294</v>
      </c>
      <c r="G35" s="3" t="s">
        <v>39</v>
      </c>
      <c r="H35" s="17">
        <f>0.125*$E$4</f>
        <v>0.012303149606299212</v>
      </c>
      <c r="I35" s="3" t="s">
        <v>43</v>
      </c>
      <c r="J35" s="3">
        <v>0</v>
      </c>
      <c r="K35" s="3" t="s">
        <v>44</v>
      </c>
      <c r="L35" s="17">
        <f>(($A$6-$B$6)/2)-($C$6*0.7071)</f>
        <v>0.05922810447719294</v>
      </c>
      <c r="M35" s="3" t="s">
        <v>29</v>
      </c>
      <c r="N35" s="10">
        <f>2*$L$6</f>
        <v>5.995045474448137</v>
      </c>
    </row>
    <row r="36" spans="1:14" ht="11.25">
      <c r="A36" s="3" t="s">
        <v>26</v>
      </c>
      <c r="B36" s="3" t="s">
        <v>48</v>
      </c>
      <c r="C36" s="13" t="s">
        <v>32</v>
      </c>
      <c r="D36" s="17">
        <f>$C$6*0.7071</f>
        <v>0.0592258325306811</v>
      </c>
      <c r="E36" s="13" t="s">
        <v>46</v>
      </c>
      <c r="F36" s="17">
        <f>$C$6*0.7071</f>
        <v>0.0592258325306811</v>
      </c>
      <c r="H36" s="17"/>
      <c r="M36" s="3" t="s">
        <v>29</v>
      </c>
      <c r="N36" s="19" t="s">
        <v>49</v>
      </c>
    </row>
    <row r="37" spans="1:8" ht="11.25">
      <c r="A37" s="3" t="s">
        <v>26</v>
      </c>
      <c r="C37" s="13"/>
      <c r="G37" s="3" t="s">
        <v>28</v>
      </c>
      <c r="H37" s="17">
        <f>(H33+H34+H35)</f>
        <v>0.12303149606299213</v>
      </c>
    </row>
    <row r="38" spans="2:6" ht="11.25">
      <c r="B38" s="3" t="s">
        <v>25</v>
      </c>
      <c r="C38" s="13"/>
      <c r="D38" s="4" t="s">
        <v>52</v>
      </c>
      <c r="F38" s="4" t="s">
        <v>53</v>
      </c>
    </row>
    <row r="39" spans="1:14" ht="11.25">
      <c r="A39" s="3" t="s">
        <v>26</v>
      </c>
      <c r="B39" s="3" t="s">
        <v>31</v>
      </c>
      <c r="C39" s="13" t="s">
        <v>32</v>
      </c>
      <c r="D39" s="17">
        <f>$C$5*0.7071</f>
        <v>0.06731622853501182</v>
      </c>
      <c r="E39" s="13" t="s">
        <v>33</v>
      </c>
      <c r="F39" s="17">
        <f>$C$5*0.7071</f>
        <v>0.06731622853501182</v>
      </c>
      <c r="G39" s="3" t="s">
        <v>34</v>
      </c>
      <c r="H39" s="3" t="s">
        <v>35</v>
      </c>
      <c r="M39" s="3" t="s">
        <v>29</v>
      </c>
      <c r="N39" s="10">
        <f>N40</f>
        <v>3.2627263482975746</v>
      </c>
    </row>
    <row r="40" spans="2:14" ht="11.25">
      <c r="B40" s="3" t="s">
        <v>37</v>
      </c>
      <c r="C40" s="13" t="s">
        <v>38</v>
      </c>
      <c r="D40" s="17">
        <f>$C$5*0.7071</f>
        <v>0.06731622853501182</v>
      </c>
      <c r="E40" s="13" t="s">
        <v>33</v>
      </c>
      <c r="F40" s="17">
        <f>(($A$5-$B$5)/2)-($C$5*0.7071)</f>
        <v>0.06731881083506694</v>
      </c>
      <c r="G40" s="3" t="s">
        <v>39</v>
      </c>
      <c r="H40" s="17">
        <f>0.125*$E$4</f>
        <v>0.012303149606299212</v>
      </c>
      <c r="I40" s="3" t="s">
        <v>40</v>
      </c>
      <c r="J40" s="17">
        <f>$C$5*0.7071</f>
        <v>0.06731622853501182</v>
      </c>
      <c r="K40" s="3" t="s">
        <v>41</v>
      </c>
      <c r="L40" s="15">
        <v>0</v>
      </c>
      <c r="M40" s="3" t="s">
        <v>29</v>
      </c>
      <c r="N40" s="10">
        <f>$L$5</f>
        <v>3.2627263482975746</v>
      </c>
    </row>
    <row r="41" spans="2:14" ht="11.25">
      <c r="B41" s="3" t="s">
        <v>37</v>
      </c>
      <c r="C41" s="13" t="s">
        <v>32</v>
      </c>
      <c r="D41" s="15">
        <v>0</v>
      </c>
      <c r="E41" s="13" t="s">
        <v>33</v>
      </c>
      <c r="F41" s="3">
        <v>0</v>
      </c>
      <c r="G41" s="3" t="s">
        <v>39</v>
      </c>
      <c r="H41" s="17">
        <f>$E$4</f>
        <v>0.09842519685039369</v>
      </c>
      <c r="I41" s="3" t="s">
        <v>43</v>
      </c>
      <c r="J41" s="3">
        <v>0</v>
      </c>
      <c r="K41" s="3" t="s">
        <v>44</v>
      </c>
      <c r="L41" s="17">
        <f>($A$5-$B$5)/2</f>
        <v>0.13463503937007876</v>
      </c>
      <c r="M41" s="3" t="s">
        <v>29</v>
      </c>
      <c r="N41" s="10">
        <f>$L$5</f>
        <v>3.2627263482975746</v>
      </c>
    </row>
    <row r="42" spans="2:14" ht="11.25">
      <c r="B42" s="3" t="s">
        <v>37</v>
      </c>
      <c r="C42" s="13" t="s">
        <v>38</v>
      </c>
      <c r="D42" s="17">
        <f>$C$5*0.7071</f>
        <v>0.06731622853501182</v>
      </c>
      <c r="E42" s="13" t="s">
        <v>46</v>
      </c>
      <c r="F42" s="17">
        <f>(($A$5-$B$5)/2)-($C$5*0.7071)</f>
        <v>0.06731881083506694</v>
      </c>
      <c r="G42" s="3" t="s">
        <v>39</v>
      </c>
      <c r="H42" s="17">
        <f>0.125*$E$4</f>
        <v>0.012303149606299212</v>
      </c>
      <c r="I42" s="3" t="s">
        <v>43</v>
      </c>
      <c r="J42" s="3">
        <v>0</v>
      </c>
      <c r="K42" s="3" t="s">
        <v>44</v>
      </c>
      <c r="L42" s="17">
        <f>(($A$5-$B$5)/2)-($C$5*0.7071)</f>
        <v>0.06731881083506694</v>
      </c>
      <c r="M42" s="3" t="s">
        <v>29</v>
      </c>
      <c r="N42" s="10">
        <f>2*$L$5</f>
        <v>6.525452696595149</v>
      </c>
    </row>
    <row r="43" spans="1:14" ht="11.25">
      <c r="A43" s="3" t="s">
        <v>26</v>
      </c>
      <c r="B43" s="3" t="s">
        <v>48</v>
      </c>
      <c r="C43" s="13" t="s">
        <v>32</v>
      </c>
      <c r="D43" s="17">
        <f>$C$5*0.7071</f>
        <v>0.06731622853501182</v>
      </c>
      <c r="E43" s="13" t="s">
        <v>46</v>
      </c>
      <c r="F43" s="17">
        <f>$C$5*0.7071</f>
        <v>0.06731622853501182</v>
      </c>
      <c r="H43" s="17"/>
      <c r="M43" s="3" t="s">
        <v>29</v>
      </c>
      <c r="N43" s="19" t="s">
        <v>49</v>
      </c>
    </row>
    <row r="44" spans="1:8" ht="11.25">
      <c r="A44" s="3" t="s">
        <v>60</v>
      </c>
      <c r="C44" s="13"/>
      <c r="G44" s="3" t="s">
        <v>28</v>
      </c>
      <c r="H44" s="17">
        <f>(H40+H41+H42)</f>
        <v>0.12303149606299213</v>
      </c>
    </row>
    <row r="45" spans="2:6" ht="11.25">
      <c r="B45" s="3" t="s">
        <v>25</v>
      </c>
      <c r="C45" s="13"/>
      <c r="D45" s="4" t="s">
        <v>62</v>
      </c>
      <c r="F45" s="4" t="s">
        <v>53</v>
      </c>
    </row>
    <row r="46" spans="1:14" ht="11.25">
      <c r="A46" s="3" t="s">
        <v>26</v>
      </c>
      <c r="B46" s="3" t="s">
        <v>31</v>
      </c>
      <c r="C46" s="13" t="s">
        <v>32</v>
      </c>
      <c r="D46" s="17">
        <f>$C$4*0.7071</f>
        <v>0.07309859794199998</v>
      </c>
      <c r="E46" s="13" t="s">
        <v>33</v>
      </c>
      <c r="F46" s="17">
        <f>$C$4*0.7071</f>
        <v>0.07309859794199998</v>
      </c>
      <c r="G46" s="3" t="s">
        <v>34</v>
      </c>
      <c r="H46" s="3" t="s">
        <v>35</v>
      </c>
      <c r="M46" s="3" t="s">
        <v>29</v>
      </c>
      <c r="N46" s="10">
        <f>N47</f>
        <v>3.4389144172227737</v>
      </c>
    </row>
    <row r="47" spans="2:14" ht="11.25">
      <c r="B47" s="3" t="s">
        <v>37</v>
      </c>
      <c r="C47" s="13" t="s">
        <v>38</v>
      </c>
      <c r="D47" s="17">
        <f>$C$4*0.7071</f>
        <v>0.07309859794199998</v>
      </c>
      <c r="E47" s="13" t="s">
        <v>33</v>
      </c>
      <c r="F47" s="17">
        <f>(($A$4-$B$4)/2)-($C$4*0.7071)</f>
        <v>0.07310140205800002</v>
      </c>
      <c r="G47" s="3" t="s">
        <v>39</v>
      </c>
      <c r="H47" s="17">
        <f>0.125*$E$4</f>
        <v>0.012303149606299212</v>
      </c>
      <c r="I47" s="3" t="s">
        <v>40</v>
      </c>
      <c r="J47" s="17">
        <f>$C$4*0.7071</f>
        <v>0.07309859794199998</v>
      </c>
      <c r="K47" s="3" t="s">
        <v>41</v>
      </c>
      <c r="L47" s="15">
        <v>0</v>
      </c>
      <c r="M47" s="3" t="s">
        <v>29</v>
      </c>
      <c r="N47" s="10">
        <f>$L$4</f>
        <v>3.4389144172227737</v>
      </c>
    </row>
    <row r="48" spans="2:14" ht="11.25">
      <c r="B48" s="3" t="s">
        <v>37</v>
      </c>
      <c r="C48" s="13" t="s">
        <v>32</v>
      </c>
      <c r="D48" s="15">
        <v>0</v>
      </c>
      <c r="E48" s="13" t="s">
        <v>33</v>
      </c>
      <c r="F48" s="3">
        <v>0</v>
      </c>
      <c r="G48" s="3" t="s">
        <v>39</v>
      </c>
      <c r="H48" s="17">
        <f>$E$4</f>
        <v>0.09842519685039369</v>
      </c>
      <c r="I48" s="3" t="s">
        <v>43</v>
      </c>
      <c r="J48" s="3">
        <v>0</v>
      </c>
      <c r="K48" s="3" t="s">
        <v>44</v>
      </c>
      <c r="L48" s="17">
        <f>($A$4-$B$4)/2</f>
        <v>0.1462</v>
      </c>
      <c r="M48" s="3" t="s">
        <v>29</v>
      </c>
      <c r="N48" s="10">
        <f>$L$4</f>
        <v>3.4389144172227737</v>
      </c>
    </row>
    <row r="49" spans="2:14" ht="11.25">
      <c r="B49" s="3" t="s">
        <v>37</v>
      </c>
      <c r="C49" s="13" t="s">
        <v>38</v>
      </c>
      <c r="D49" s="17">
        <f>$C$4*0.7071</f>
        <v>0.07309859794199998</v>
      </c>
      <c r="E49" s="13" t="s">
        <v>46</v>
      </c>
      <c r="F49" s="17">
        <f>(($A$4-$B$4)/2)-($C$4*0.7071)</f>
        <v>0.07310140205800002</v>
      </c>
      <c r="G49" s="3" t="s">
        <v>39</v>
      </c>
      <c r="H49" s="17">
        <f>0.125*$E$4</f>
        <v>0.012303149606299212</v>
      </c>
      <c r="I49" s="3" t="s">
        <v>43</v>
      </c>
      <c r="J49" s="3">
        <v>0</v>
      </c>
      <c r="K49" s="3" t="s">
        <v>44</v>
      </c>
      <c r="L49" s="17">
        <f>(($A$4-$B$4)/2)-($C$4*0.7071)</f>
        <v>0.07310140205800002</v>
      </c>
      <c r="M49" s="3" t="s">
        <v>29</v>
      </c>
      <c r="N49" s="10">
        <f>2*$L$4</f>
        <v>6.877828834445547</v>
      </c>
    </row>
    <row r="50" spans="1:14" ht="11.25">
      <c r="A50" s="3" t="s">
        <v>26</v>
      </c>
      <c r="B50" s="3" t="s">
        <v>48</v>
      </c>
      <c r="C50" s="13" t="s">
        <v>32</v>
      </c>
      <c r="D50" s="17">
        <f>$C$4*0.7071</f>
        <v>0.07309859794199998</v>
      </c>
      <c r="E50" s="13" t="s">
        <v>46</v>
      </c>
      <c r="F50" s="17">
        <f>$C$4*0.7071</f>
        <v>0.07309859794199998</v>
      </c>
      <c r="H50" s="17"/>
      <c r="M50" s="3" t="s">
        <v>29</v>
      </c>
      <c r="N50" s="19" t="s">
        <v>49</v>
      </c>
    </row>
    <row r="51" spans="1:8" ht="11.25">
      <c r="A51" s="3" t="s">
        <v>60</v>
      </c>
      <c r="C51" s="13"/>
      <c r="G51" s="3" t="s">
        <v>39</v>
      </c>
      <c r="H51" s="17">
        <f>($F$4)-($E$4*1.125)</f>
        <v>1.0502716535433072</v>
      </c>
    </row>
    <row r="52" spans="2:3" ht="11.25">
      <c r="B52" s="3" t="s">
        <v>66</v>
      </c>
      <c r="C52" s="13"/>
    </row>
    <row r="53" ht="11.25">
      <c r="C53" s="13"/>
    </row>
    <row r="54" ht="11.25">
      <c r="C54" s="13"/>
    </row>
    <row r="55" ht="11.25">
      <c r="C55" s="13"/>
    </row>
    <row r="56" spans="1:3" ht="11.25">
      <c r="A56" s="11" t="s">
        <v>67</v>
      </c>
      <c r="C56" s="13"/>
    </row>
    <row r="57" spans="1:3" ht="11.25">
      <c r="A57" s="11"/>
      <c r="C57" s="13"/>
    </row>
    <row r="58" spans="1:3" ht="11.25">
      <c r="A58" s="16" t="s">
        <v>68</v>
      </c>
      <c r="C58" s="13"/>
    </row>
    <row r="59" spans="1:3" ht="11.25">
      <c r="A59" s="11" t="s">
        <v>25</v>
      </c>
      <c r="C59" s="13"/>
    </row>
    <row r="60" ht="11.25">
      <c r="C6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McKnight</dc:creator>
  <cp:keywords/>
  <dc:description/>
  <cp:lastModifiedBy>Bill McKnight</cp:lastModifiedBy>
  <dcterms:created xsi:type="dcterms:W3CDTF">2007-04-04T20:11:35Z</dcterms:created>
  <dcterms:modified xsi:type="dcterms:W3CDTF">2007-04-04T20:55:59Z</dcterms:modified>
  <cp:category/>
  <cp:version/>
  <cp:contentType/>
  <cp:contentStatus/>
</cp:coreProperties>
</file>